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ips\OneDrive\Documents\3 - IOA\COVID-19\SharePoint Files\shareable docs\"/>
    </mc:Choice>
  </mc:AlternateContent>
  <xr:revisionPtr revIDLastSave="0" documentId="13_ncr:1_{848565B3-B2D7-49BE-B098-95E053C250C3}" xr6:coauthVersionLast="44" xr6:coauthVersionMax="45" xr10:uidLastSave="{00000000-0000-0000-0000-000000000000}"/>
  <bookViews>
    <workbookView xWindow="-57720" yWindow="-120" windowWidth="29040" windowHeight="15840" xr2:uid="{00000000-000D-0000-FFFF-FFFF00000000}"/>
  </bookViews>
  <sheets>
    <sheet name="Max Loan Amount" sheetId="1" r:id="rId1"/>
    <sheet name="Forgiveness Calculato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H7" i="2"/>
  <c r="I7" i="2"/>
  <c r="J7" i="2"/>
  <c r="J9" i="2" s="1"/>
  <c r="K7" i="2"/>
  <c r="K9" i="2" s="1"/>
  <c r="L7" i="2"/>
  <c r="M7" i="2"/>
  <c r="C8" i="2"/>
  <c r="D8" i="2"/>
  <c r="E8" i="2"/>
  <c r="E9" i="2" s="1"/>
  <c r="F8" i="2"/>
  <c r="G8" i="2"/>
  <c r="H8" i="2"/>
  <c r="H9" i="2" s="1"/>
  <c r="I8" i="2"/>
  <c r="J8" i="2"/>
  <c r="K8" i="2"/>
  <c r="L8" i="2"/>
  <c r="M8" i="2"/>
  <c r="C24" i="2"/>
  <c r="C23" i="2"/>
  <c r="C19" i="2"/>
  <c r="C22" i="2"/>
  <c r="O9" i="2"/>
  <c r="N9" i="2"/>
  <c r="D9" i="2"/>
  <c r="P9" i="2"/>
  <c r="Q9" i="2"/>
  <c r="R9" i="2"/>
  <c r="M9" i="2"/>
  <c r="I9" i="2"/>
  <c r="L9" i="2"/>
  <c r="D6" i="2"/>
  <c r="E6" i="2" s="1"/>
  <c r="F6" i="2" s="1"/>
  <c r="G6" i="2" s="1"/>
  <c r="H6" i="2" s="1"/>
  <c r="I6" i="2" s="1"/>
  <c r="J6" i="2" s="1"/>
  <c r="K6" i="2" s="1"/>
  <c r="L6" i="2" s="1"/>
  <c r="M6" i="2" s="1"/>
  <c r="P24" i="1"/>
  <c r="C20" i="2"/>
  <c r="D2" i="2"/>
  <c r="E2" i="2" s="1"/>
  <c r="F2" i="2" s="1"/>
  <c r="G2" i="2" s="1"/>
  <c r="H2" i="2" s="1"/>
  <c r="I2" i="2" s="1"/>
  <c r="J2" i="2" s="1"/>
  <c r="K2" i="2" s="1"/>
  <c r="L2" i="2" s="1"/>
  <c r="M2" i="2" s="1"/>
  <c r="Q24" i="1"/>
  <c r="R24" i="1"/>
  <c r="S24" i="1"/>
  <c r="Q30" i="1"/>
  <c r="R30" i="1"/>
  <c r="S30" i="1"/>
  <c r="P30" i="1"/>
  <c r="E30" i="1"/>
  <c r="F30" i="1"/>
  <c r="G30" i="1"/>
  <c r="H30" i="1"/>
  <c r="I30" i="1"/>
  <c r="J30" i="1"/>
  <c r="K30" i="1"/>
  <c r="L30" i="1"/>
  <c r="M30" i="1"/>
  <c r="N30" i="1"/>
  <c r="O30" i="1"/>
  <c r="D30" i="1"/>
  <c r="D24" i="1"/>
  <c r="D32" i="1" l="1"/>
  <c r="G9" i="2"/>
  <c r="C9" i="2"/>
  <c r="C21" i="2" s="1"/>
  <c r="F9" i="2"/>
  <c r="R32" i="1"/>
  <c r="P32" i="1"/>
  <c r="S32" i="1"/>
  <c r="Q32" i="1"/>
  <c r="E16" i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O24" i="1" l="1"/>
  <c r="N24" i="1"/>
  <c r="M24" i="1"/>
  <c r="L24" i="1"/>
  <c r="K24" i="1"/>
  <c r="J24" i="1"/>
  <c r="I24" i="1"/>
  <c r="H24" i="1"/>
  <c r="G24" i="1"/>
  <c r="F24" i="1"/>
  <c r="E24" i="1"/>
  <c r="D11" i="1"/>
  <c r="D13" i="1" s="1"/>
  <c r="O32" i="1" l="1"/>
  <c r="N32" i="1"/>
  <c r="M32" i="1"/>
  <c r="L32" i="1"/>
  <c r="K32" i="1"/>
  <c r="J32" i="1"/>
  <c r="I32" i="1"/>
  <c r="H32" i="1"/>
  <c r="G32" i="1"/>
  <c r="F32" i="1"/>
  <c r="E32" i="1"/>
  <c r="D37" i="1" l="1"/>
  <c r="D39" i="1" s="1"/>
  <c r="D2" i="1" s="1"/>
</calcChain>
</file>

<file path=xl/sharedStrings.xml><?xml version="1.0" encoding="utf-8"?>
<sst xmlns="http://schemas.openxmlformats.org/spreadsheetml/2006/main" count="99" uniqueCount="48">
  <si>
    <t>Size Standards</t>
  </si>
  <si>
    <t>NAICS Code</t>
  </si>
  <si>
    <t>Output</t>
  </si>
  <si>
    <t>NAICS Code Employee Max</t>
  </si>
  <si>
    <t>Alternative Employee Count</t>
  </si>
  <si>
    <t>Employee Size Standards To Be Used</t>
  </si>
  <si>
    <t>Payroll Costs</t>
  </si>
  <si>
    <t>https://www.ecfr.gov/cgi-bin/text-idx?SID=b919ec8f32159d9edaaa36a7eaf6b695&amp;mc=true&amp;node=pt13.1.121&amp;rgn=div5#se13.1.121_1201</t>
  </si>
  <si>
    <t>Number of Employees at Company</t>
  </si>
  <si>
    <t>I.	Employees includes full time Part time or temp employees – all are counted as full time employees
II.	Average number of employees for each of the pay periods for the 12 month preceding periods</t>
  </si>
  <si>
    <t>Salary and Wage</t>
  </si>
  <si>
    <t>Payment of Cash tip or equivalent</t>
  </si>
  <si>
    <t>Payment for vacation, parental, family medical, or sick leave</t>
  </si>
  <si>
    <t>Allowance for dismissal or separation</t>
  </si>
  <si>
    <t>Any retirement benefit</t>
  </si>
  <si>
    <t>State or local tax assessed on the comp of employees</t>
  </si>
  <si>
    <t>Sum</t>
  </si>
  <si>
    <t>Multiple</t>
  </si>
  <si>
    <t>Max Loan Amount</t>
  </si>
  <si>
    <t>Does the borrower qualify for the program?</t>
  </si>
  <si>
    <t xml:space="preserve">Compensation of an individual employee in excess of an annual salary of $100K </t>
  </si>
  <si>
    <t>Taxes imposed or withheld under chapter 21, 22, or 24 of the IRS</t>
  </si>
  <si>
    <t>Any compensation of an  employee whose principal residence is outside of the US</t>
  </si>
  <si>
    <t>Net applicable Payroll Costs</t>
  </si>
  <si>
    <t>Month Ending</t>
  </si>
  <si>
    <t>Number of Employees</t>
  </si>
  <si>
    <t>Period of</t>
  </si>
  <si>
    <t>2/1/2020-2/15/2020</t>
  </si>
  <si>
    <t>2/15/2020-2/29/2020</t>
  </si>
  <si>
    <t>Average Full Time-Employees before 2/15/2020</t>
  </si>
  <si>
    <t>Average Full Time-Employees after 2/15/2020</t>
  </si>
  <si>
    <t>Average Payroll before 2/15/2020</t>
  </si>
  <si>
    <t>Average Payroll after 2/15/2020</t>
  </si>
  <si>
    <t>Excluded Payroll Costs</t>
  </si>
  <si>
    <t>Costs during 8 weeks after loan</t>
  </si>
  <si>
    <t>Interest on real or personal property mortgage obligations in existence before February 15, 2020</t>
  </si>
  <si>
    <t>Rent under a lease agreement in force before February 15, 2020</t>
  </si>
  <si>
    <t>Utility payments, including electricity, gas, water, transportation, telephone or internet</t>
  </si>
  <si>
    <t>Totals</t>
  </si>
  <si>
    <t>Average Applicable Payroll Costs</t>
  </si>
  <si>
    <t>Payroll Costs (Exclude compensation of an individual employee in excess of an annual salary of $100K)</t>
  </si>
  <si>
    <t>Estimated Forgiven Amount</t>
  </si>
  <si>
    <t>Ratio of Forgiveness</t>
  </si>
  <si>
    <t>Eligible Payroll</t>
  </si>
  <si>
    <t>Number of full-time employees*</t>
  </si>
  <si>
    <t xml:space="preserve">Salary, wages, commissions, or tips </t>
  </si>
  <si>
    <t>Employee benefits including costs for vacation, parental, family, medical, or sick leave;
allowance for separation or dismissal; payments required for the provisions of group
health care benefits including insurance premiums; and payment of any retirement
benefits</t>
  </si>
  <si>
    <t>Health care benefits, including insurance premiums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</si>
</sst>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2"/>
      <color rgb="FF222222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5" xfId="0" applyFont="1" applyBorder="1"/>
    <xf numFmtId="0" fontId="2" fillId="0" borderId="5" xfId="0" applyFont="1" applyBorder="1"/>
    <xf numFmtId="0" fontId="4" fillId="0" borderId="0" xfId="0" applyFont="1" applyBorder="1"/>
    <xf numFmtId="0" fontId="2" fillId="0" borderId="0" xfId="0" applyFont="1" applyBorder="1"/>
    <xf numFmtId="0" fontId="6" fillId="0" borderId="5" xfId="0" applyFont="1" applyBorder="1"/>
    <xf numFmtId="0" fontId="2" fillId="0" borderId="0" xfId="0" applyFont="1" applyAlignment="1">
      <alignment vertical="center"/>
    </xf>
    <xf numFmtId="0" fontId="8" fillId="0" borderId="0" xfId="2" applyFont="1" applyAlignment="1">
      <alignment wrapText="1"/>
    </xf>
    <xf numFmtId="0" fontId="3" fillId="0" borderId="3" xfId="0" applyFont="1" applyBorder="1"/>
    <xf numFmtId="0" fontId="5" fillId="3" borderId="1" xfId="0" applyFont="1" applyFill="1" applyBorder="1" applyAlignment="1">
      <alignment vertical="center"/>
    </xf>
    <xf numFmtId="0" fontId="3" fillId="0" borderId="5" xfId="0" applyFont="1" applyBorder="1"/>
    <xf numFmtId="0" fontId="3" fillId="2" borderId="0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4" xfId="0" applyFont="1" applyFill="1" applyBorder="1"/>
    <xf numFmtId="0" fontId="10" fillId="0" borderId="10" xfId="0" applyFont="1" applyFill="1" applyBorder="1" applyAlignment="1">
      <alignment vertical="center"/>
    </xf>
    <xf numFmtId="0" fontId="3" fillId="2" borderId="6" xfId="0" applyFont="1" applyFill="1" applyBorder="1"/>
    <xf numFmtId="0" fontId="2" fillId="2" borderId="7" xfId="0" applyFont="1" applyFill="1" applyBorder="1"/>
    <xf numFmtId="0" fontId="3" fillId="2" borderId="6" xfId="0" applyFont="1" applyFill="1" applyBorder="1" applyAlignment="1">
      <alignment vertical="center" wrapText="1"/>
    </xf>
    <xf numFmtId="44" fontId="3" fillId="0" borderId="3" xfId="1" applyFont="1" applyBorder="1"/>
    <xf numFmtId="0" fontId="4" fillId="2" borderId="8" xfId="0" applyFont="1" applyFill="1" applyBorder="1" applyAlignment="1">
      <alignment horizontal="center" vertical="center" wrapText="1"/>
    </xf>
    <xf numFmtId="44" fontId="3" fillId="0" borderId="0" xfId="0" applyNumberFormat="1" applyFont="1"/>
    <xf numFmtId="14" fontId="3" fillId="0" borderId="5" xfId="0" applyNumberFormat="1" applyFont="1" applyBorder="1" applyAlignment="1">
      <alignment horizontal="center"/>
    </xf>
    <xf numFmtId="0" fontId="3" fillId="2" borderId="7" xfId="0" applyFont="1" applyFill="1" applyBorder="1"/>
    <xf numFmtId="44" fontId="3" fillId="2" borderId="8" xfId="0" applyNumberFormat="1" applyFont="1" applyFill="1" applyBorder="1"/>
    <xf numFmtId="0" fontId="11" fillId="0" borderId="0" xfId="0" applyFont="1"/>
    <xf numFmtId="0" fontId="2" fillId="0" borderId="11" xfId="0" applyFont="1" applyBorder="1"/>
    <xf numFmtId="0" fontId="6" fillId="0" borderId="11" xfId="0" applyFont="1" applyBorder="1"/>
    <xf numFmtId="0" fontId="6" fillId="0" borderId="12" xfId="0" applyFont="1" applyBorder="1"/>
    <xf numFmtId="0" fontId="2" fillId="0" borderId="13" xfId="0" applyFont="1" applyBorder="1"/>
    <xf numFmtId="14" fontId="3" fillId="0" borderId="14" xfId="0" applyNumberFormat="1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4" fillId="0" borderId="18" xfId="0" applyFont="1" applyBorder="1"/>
    <xf numFmtId="164" fontId="5" fillId="3" borderId="16" xfId="3" applyNumberFormat="1" applyFont="1" applyFill="1" applyBorder="1"/>
    <xf numFmtId="164" fontId="5" fillId="3" borderId="17" xfId="3" applyNumberFormat="1" applyFont="1" applyFill="1" applyBorder="1"/>
    <xf numFmtId="0" fontId="6" fillId="0" borderId="11" xfId="0" applyFont="1" applyBorder="1" applyAlignment="1">
      <alignment horizontal="center"/>
    </xf>
    <xf numFmtId="0" fontId="0" fillId="0" borderId="0" xfId="0" applyBorder="1"/>
    <xf numFmtId="44" fontId="3" fillId="2" borderId="0" xfId="1" applyFont="1" applyFill="1" applyBorder="1"/>
    <xf numFmtId="164" fontId="3" fillId="2" borderId="0" xfId="0" applyNumberFormat="1" applyFont="1" applyFill="1" applyBorder="1"/>
    <xf numFmtId="0" fontId="6" fillId="0" borderId="18" xfId="0" applyFont="1" applyBorder="1"/>
    <xf numFmtId="14" fontId="3" fillId="0" borderId="13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44" fontId="5" fillId="3" borderId="1" xfId="1" applyFont="1" applyFill="1" applyBorder="1"/>
    <xf numFmtId="0" fontId="4" fillId="0" borderId="11" xfId="0" applyFont="1" applyBorder="1"/>
    <xf numFmtId="44" fontId="12" fillId="0" borderId="0" xfId="0" applyNumberFormat="1" applyFont="1"/>
    <xf numFmtId="44" fontId="5" fillId="4" borderId="1" xfId="1" applyFont="1" applyFill="1" applyBorder="1"/>
    <xf numFmtId="0" fontId="2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752474</xdr:colOff>
      <xdr:row>1</xdr:row>
      <xdr:rowOff>152399</xdr:rowOff>
    </xdr:from>
    <xdr:to>
      <xdr:col>1</xdr:col>
      <xdr:colOff>3428999</xdr:colOff>
      <xdr:row>4</xdr:row>
      <xdr:rowOff>38100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3BED38-09F3-4C3A-8F55-99F93E9361B6}"/>
            </a:ext>
          </a:extLst>
        </xdr:cNvPr>
        <xdr:cNvSpPr/>
      </xdr:nvSpPr>
      <xdr:spPr>
        <a:xfrm>
          <a:off x="2400299" y="342899"/>
          <a:ext cx="2676525" cy="47625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*Employees with a pay cut larger than 25% do not count as retained after 2/15/2020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cfr.gov/cgi-bin/text-idx?SID=b919ec8f32159d9edaaa36a7eaf6b695&amp;mc=true&amp;node=pt13.1.121&amp;rgn=div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topLeftCell="A13" zoomScaleNormal="100" workbookViewId="0">
      <selection activeCell="C47" sqref="C47"/>
    </sheetView>
  </sheetViews>
  <sheetFormatPr defaultRowHeight="14.4" x14ac:dyDescent="0.55000000000000004"/>
  <cols>
    <col min="1" max="1" width="3.26171875" style="1" customWidth="1"/>
    <col min="2" max="2" width="53.83984375" style="1" customWidth="1"/>
    <col min="3" max="3" width="33.26171875" style="1" customWidth="1"/>
    <col min="4" max="4" width="12.41796875" style="1" bestFit="1" customWidth="1"/>
    <col min="5" max="15" width="12.41796875" bestFit="1" customWidth="1"/>
    <col min="16" max="16" width="19.26171875" bestFit="1" customWidth="1"/>
    <col min="17" max="19" width="12.41796875" bestFit="1" customWidth="1"/>
  </cols>
  <sheetData>
    <row r="1" spans="2:19" x14ac:dyDescent="0.55000000000000004">
      <c r="B1" s="2" t="s">
        <v>2</v>
      </c>
    </row>
    <row r="2" spans="2:19" x14ac:dyDescent="0.55000000000000004">
      <c r="B2" s="22" t="s">
        <v>18</v>
      </c>
      <c r="C2" s="29"/>
      <c r="D2" s="30">
        <f>D39</f>
        <v>0</v>
      </c>
    </row>
    <row r="4" spans="2:19" x14ac:dyDescent="0.55000000000000004">
      <c r="B4" s="3"/>
      <c r="C4" s="4"/>
      <c r="D4" s="4"/>
    </row>
    <row r="5" spans="2:19" x14ac:dyDescent="0.55000000000000004">
      <c r="B5" s="5"/>
      <c r="C5" s="6"/>
      <c r="D5" s="6"/>
    </row>
    <row r="6" spans="2:19" x14ac:dyDescent="0.55000000000000004">
      <c r="B6" s="7" t="s">
        <v>0</v>
      </c>
      <c r="C6" s="7"/>
      <c r="D6" s="7"/>
    </row>
    <row r="7" spans="2:19" ht="15.3" x14ac:dyDescent="0.55000000000000004">
      <c r="B7" s="1" t="s">
        <v>1</v>
      </c>
      <c r="D7" s="31"/>
    </row>
    <row r="8" spans="2:19" ht="47.4" x14ac:dyDescent="0.55000000000000004">
      <c r="B8" s="8" t="s">
        <v>3</v>
      </c>
      <c r="C8" s="9" t="s">
        <v>7</v>
      </c>
      <c r="D8" s="11">
        <v>500</v>
      </c>
      <c r="E8" s="9"/>
    </row>
    <row r="9" spans="2:19" x14ac:dyDescent="0.55000000000000004">
      <c r="B9" s="8" t="s">
        <v>4</v>
      </c>
      <c r="C9" s="8"/>
      <c r="D9" s="8">
        <v>500</v>
      </c>
    </row>
    <row r="11" spans="2:19" x14ac:dyDescent="0.55000000000000004">
      <c r="B11" s="14" t="s">
        <v>5</v>
      </c>
      <c r="C11" s="15"/>
      <c r="D11" s="20">
        <f>MAX(D8:D9)</f>
        <v>500</v>
      </c>
      <c r="E11" s="19"/>
      <c r="F11" s="19"/>
    </row>
    <row r="12" spans="2:19" ht="42" x14ac:dyDescent="0.55000000000000004">
      <c r="B12" s="16" t="s">
        <v>8</v>
      </c>
      <c r="C12" s="17" t="s">
        <v>9</v>
      </c>
      <c r="D12" s="21"/>
      <c r="E12" s="18"/>
      <c r="F12" s="19"/>
    </row>
    <row r="13" spans="2:19" x14ac:dyDescent="0.55000000000000004">
      <c r="B13" s="24" t="s">
        <v>19</v>
      </c>
      <c r="C13" s="23"/>
      <c r="D13" s="26" t="str">
        <f>IF(D12&lt;=D11,"Qualifies", "Does not Qualify")</f>
        <v>Qualifies</v>
      </c>
      <c r="E13" s="19"/>
      <c r="F13" s="19"/>
    </row>
    <row r="14" spans="2:19" ht="14.7" thickBot="1" x14ac:dyDescent="0.6">
      <c r="B14" s="19"/>
      <c r="C14" s="19"/>
      <c r="D14"/>
    </row>
    <row r="15" spans="2:19" x14ac:dyDescent="0.55000000000000004">
      <c r="D15" s="46" t="s">
        <v>24</v>
      </c>
      <c r="E15" s="33" t="s">
        <v>24</v>
      </c>
      <c r="F15" s="33" t="s">
        <v>24</v>
      </c>
      <c r="G15" s="33" t="s">
        <v>24</v>
      </c>
      <c r="H15" s="33" t="s">
        <v>24</v>
      </c>
      <c r="I15" s="33" t="s">
        <v>24</v>
      </c>
      <c r="J15" s="33" t="s">
        <v>24</v>
      </c>
      <c r="K15" s="33" t="s">
        <v>24</v>
      </c>
      <c r="L15" s="33" t="s">
        <v>24</v>
      </c>
      <c r="M15" s="33" t="s">
        <v>24</v>
      </c>
      <c r="N15" s="33" t="s">
        <v>24</v>
      </c>
      <c r="O15" s="33" t="s">
        <v>24</v>
      </c>
      <c r="P15" s="33" t="s">
        <v>24</v>
      </c>
      <c r="Q15" s="33" t="s">
        <v>24</v>
      </c>
      <c r="R15" s="33" t="s">
        <v>24</v>
      </c>
      <c r="S15" s="33" t="s">
        <v>24</v>
      </c>
    </row>
    <row r="16" spans="2:19" x14ac:dyDescent="0.55000000000000004">
      <c r="B16" s="3" t="s">
        <v>6</v>
      </c>
      <c r="C16" s="12"/>
      <c r="D16" s="47">
        <v>43554</v>
      </c>
      <c r="E16" s="48">
        <f t="shared" ref="E16:S16" si="0">EOMONTH(D16,1)</f>
        <v>43585</v>
      </c>
      <c r="F16" s="48">
        <f t="shared" si="0"/>
        <v>43616</v>
      </c>
      <c r="G16" s="48">
        <f t="shared" si="0"/>
        <v>43646</v>
      </c>
      <c r="H16" s="48">
        <f t="shared" si="0"/>
        <v>43677</v>
      </c>
      <c r="I16" s="48">
        <f t="shared" si="0"/>
        <v>43708</v>
      </c>
      <c r="J16" s="48">
        <f t="shared" si="0"/>
        <v>43738</v>
      </c>
      <c r="K16" s="48">
        <f t="shared" si="0"/>
        <v>43769</v>
      </c>
      <c r="L16" s="48">
        <f t="shared" si="0"/>
        <v>43799</v>
      </c>
      <c r="M16" s="48">
        <f t="shared" si="0"/>
        <v>43830</v>
      </c>
      <c r="N16" s="48">
        <f t="shared" si="0"/>
        <v>43861</v>
      </c>
      <c r="O16" s="48">
        <f t="shared" si="0"/>
        <v>43890</v>
      </c>
      <c r="P16" s="48">
        <f t="shared" si="0"/>
        <v>43921</v>
      </c>
      <c r="Q16" s="48">
        <f t="shared" si="0"/>
        <v>43951</v>
      </c>
      <c r="R16" s="48">
        <f t="shared" si="0"/>
        <v>43982</v>
      </c>
      <c r="S16" s="48">
        <f t="shared" si="0"/>
        <v>44012</v>
      </c>
    </row>
    <row r="17" spans="2:19" x14ac:dyDescent="0.55000000000000004">
      <c r="B17" s="1" t="s">
        <v>10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2:19" x14ac:dyDescent="0.55000000000000004">
      <c r="B18" s="1" t="s">
        <v>11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</row>
    <row r="19" spans="2:19" x14ac:dyDescent="0.55000000000000004">
      <c r="B19" s="1" t="s">
        <v>12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</row>
    <row r="20" spans="2:19" x14ac:dyDescent="0.55000000000000004">
      <c r="B20" s="1" t="s">
        <v>13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</row>
    <row r="21" spans="2:19" x14ac:dyDescent="0.55000000000000004">
      <c r="B21" s="1" t="s">
        <v>47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</row>
    <row r="22" spans="2:19" x14ac:dyDescent="0.55000000000000004">
      <c r="B22" s="1" t="s">
        <v>14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</row>
    <row r="23" spans="2:19" x14ac:dyDescent="0.55000000000000004">
      <c r="B23" s="1" t="s">
        <v>15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</row>
    <row r="24" spans="2:19" x14ac:dyDescent="0.55000000000000004">
      <c r="B24" s="10" t="s">
        <v>16</v>
      </c>
      <c r="C24" s="10"/>
      <c r="D24" s="25">
        <f t="shared" ref="D24:S24" si="1">SUM(D17:D23)</f>
        <v>0</v>
      </c>
      <c r="E24" s="25">
        <f t="shared" si="1"/>
        <v>0</v>
      </c>
      <c r="F24" s="25">
        <f t="shared" si="1"/>
        <v>0</v>
      </c>
      <c r="G24" s="25">
        <f t="shared" si="1"/>
        <v>0</v>
      </c>
      <c r="H24" s="25">
        <f t="shared" si="1"/>
        <v>0</v>
      </c>
      <c r="I24" s="25">
        <f t="shared" si="1"/>
        <v>0</v>
      </c>
      <c r="J24" s="25">
        <f t="shared" si="1"/>
        <v>0</v>
      </c>
      <c r="K24" s="25">
        <f t="shared" si="1"/>
        <v>0</v>
      </c>
      <c r="L24" s="25">
        <f t="shared" si="1"/>
        <v>0</v>
      </c>
      <c r="M24" s="25">
        <f t="shared" si="1"/>
        <v>0</v>
      </c>
      <c r="N24" s="25">
        <f t="shared" si="1"/>
        <v>0</v>
      </c>
      <c r="O24" s="25">
        <f t="shared" si="1"/>
        <v>0</v>
      </c>
      <c r="P24" s="25">
        <f t="shared" si="1"/>
        <v>0</v>
      </c>
      <c r="Q24" s="25">
        <f t="shared" si="1"/>
        <v>0</v>
      </c>
      <c r="R24" s="25">
        <f t="shared" si="1"/>
        <v>0</v>
      </c>
      <c r="S24" s="25">
        <f t="shared" si="1"/>
        <v>0</v>
      </c>
    </row>
    <row r="26" spans="2:19" x14ac:dyDescent="0.55000000000000004">
      <c r="B26" s="3" t="s">
        <v>33</v>
      </c>
      <c r="C26" s="4"/>
      <c r="D26" s="6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</row>
    <row r="27" spans="2:19" x14ac:dyDescent="0.55000000000000004">
      <c r="B27" s="1" t="s">
        <v>20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</row>
    <row r="28" spans="2:19" x14ac:dyDescent="0.55000000000000004">
      <c r="B28" s="1" t="s">
        <v>21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</row>
    <row r="29" spans="2:19" x14ac:dyDescent="0.55000000000000004">
      <c r="B29" s="1" t="s">
        <v>22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</row>
    <row r="30" spans="2:19" x14ac:dyDescent="0.55000000000000004">
      <c r="B30" s="10" t="s">
        <v>16</v>
      </c>
      <c r="C30" s="10"/>
      <c r="D30" s="25">
        <f t="shared" ref="D30:S30" si="2">SUM(D27:D29)</f>
        <v>0</v>
      </c>
      <c r="E30" s="25">
        <f t="shared" si="2"/>
        <v>0</v>
      </c>
      <c r="F30" s="25">
        <f t="shared" si="2"/>
        <v>0</v>
      </c>
      <c r="G30" s="25">
        <f t="shared" si="2"/>
        <v>0</v>
      </c>
      <c r="H30" s="25">
        <f t="shared" si="2"/>
        <v>0</v>
      </c>
      <c r="I30" s="25">
        <f t="shared" si="2"/>
        <v>0</v>
      </c>
      <c r="J30" s="25">
        <f t="shared" si="2"/>
        <v>0</v>
      </c>
      <c r="K30" s="25">
        <f t="shared" si="2"/>
        <v>0</v>
      </c>
      <c r="L30" s="25">
        <f t="shared" si="2"/>
        <v>0</v>
      </c>
      <c r="M30" s="25">
        <f t="shared" si="2"/>
        <v>0</v>
      </c>
      <c r="N30" s="25">
        <f t="shared" si="2"/>
        <v>0</v>
      </c>
      <c r="O30" s="25">
        <f t="shared" si="2"/>
        <v>0</v>
      </c>
      <c r="P30" s="25">
        <f t="shared" si="2"/>
        <v>0</v>
      </c>
      <c r="Q30" s="25">
        <f t="shared" si="2"/>
        <v>0</v>
      </c>
      <c r="R30" s="25">
        <f t="shared" si="2"/>
        <v>0</v>
      </c>
      <c r="S30" s="25">
        <f t="shared" si="2"/>
        <v>0</v>
      </c>
    </row>
    <row r="32" spans="2:19" x14ac:dyDescent="0.55000000000000004">
      <c r="B32" s="2" t="s">
        <v>23</v>
      </c>
      <c r="C32" s="2"/>
      <c r="D32" s="27">
        <f t="shared" ref="D32:S32" si="3">D24-D30</f>
        <v>0</v>
      </c>
      <c r="E32" s="27">
        <f t="shared" si="3"/>
        <v>0</v>
      </c>
      <c r="F32" s="27">
        <f t="shared" si="3"/>
        <v>0</v>
      </c>
      <c r="G32" s="27">
        <f t="shared" si="3"/>
        <v>0</v>
      </c>
      <c r="H32" s="27">
        <f t="shared" si="3"/>
        <v>0</v>
      </c>
      <c r="I32" s="27">
        <f t="shared" si="3"/>
        <v>0</v>
      </c>
      <c r="J32" s="27">
        <f t="shared" si="3"/>
        <v>0</v>
      </c>
      <c r="K32" s="27">
        <f t="shared" si="3"/>
        <v>0</v>
      </c>
      <c r="L32" s="27">
        <f t="shared" si="3"/>
        <v>0</v>
      </c>
      <c r="M32" s="27">
        <f t="shared" si="3"/>
        <v>0</v>
      </c>
      <c r="N32" s="27">
        <f t="shared" si="3"/>
        <v>0</v>
      </c>
      <c r="O32" s="27">
        <f t="shared" si="3"/>
        <v>0</v>
      </c>
      <c r="P32" s="27">
        <f t="shared" si="3"/>
        <v>0</v>
      </c>
      <c r="Q32" s="27">
        <f t="shared" si="3"/>
        <v>0</v>
      </c>
      <c r="R32" s="27">
        <f t="shared" si="3"/>
        <v>0</v>
      </c>
      <c r="S32" s="27">
        <f t="shared" si="3"/>
        <v>0</v>
      </c>
    </row>
    <row r="37" spans="2:4" x14ac:dyDescent="0.55000000000000004">
      <c r="B37" s="13" t="s">
        <v>39</v>
      </c>
      <c r="C37" s="13"/>
      <c r="D37" s="44">
        <f>IFERROR(AVERAGEIF((D32:S32),"&lt;&gt;0"),0)</f>
        <v>0</v>
      </c>
    </row>
    <row r="38" spans="2:4" x14ac:dyDescent="0.55000000000000004">
      <c r="B38" s="13" t="s">
        <v>17</v>
      </c>
      <c r="C38" s="13"/>
      <c r="D38" s="13">
        <v>2.5</v>
      </c>
    </row>
    <row r="39" spans="2:4" x14ac:dyDescent="0.55000000000000004">
      <c r="B39" s="13" t="s">
        <v>18</v>
      </c>
      <c r="C39" s="13"/>
      <c r="D39" s="44">
        <f>D37*D38</f>
        <v>0</v>
      </c>
    </row>
  </sheetData>
  <hyperlinks>
    <hyperlink ref="C8" r:id="rId1" location="se13.1.121_120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F5261-BEAB-4494-B456-6AE294912EC1}">
  <dimension ref="A1:R24"/>
  <sheetViews>
    <sheetView workbookViewId="0">
      <selection activeCell="A16" sqref="A16:B16"/>
    </sheetView>
  </sheetViews>
  <sheetFormatPr defaultRowHeight="14.4" x14ac:dyDescent="0.55000000000000004"/>
  <cols>
    <col min="1" max="1" width="24.68359375" customWidth="1"/>
    <col min="2" max="2" width="59.83984375" customWidth="1"/>
    <col min="3" max="13" width="12.41796875" bestFit="1" customWidth="1"/>
    <col min="14" max="14" width="24.578125" customWidth="1"/>
    <col min="15" max="15" width="19.26171875" customWidth="1"/>
    <col min="16" max="18" width="12.41796875" bestFit="1" customWidth="1"/>
  </cols>
  <sheetData>
    <row r="1" spans="1:18" x14ac:dyDescent="0.55000000000000004">
      <c r="A1" s="39" t="s">
        <v>25</v>
      </c>
      <c r="B1" s="32"/>
      <c r="C1" s="33" t="s">
        <v>24</v>
      </c>
      <c r="D1" s="33" t="s">
        <v>24</v>
      </c>
      <c r="E1" s="33" t="s">
        <v>24</v>
      </c>
      <c r="F1" s="33" t="s">
        <v>24</v>
      </c>
      <c r="G1" s="33" t="s">
        <v>24</v>
      </c>
      <c r="H1" s="33" t="s">
        <v>24</v>
      </c>
      <c r="I1" s="33" t="s">
        <v>24</v>
      </c>
      <c r="J1" s="33" t="s">
        <v>24</v>
      </c>
      <c r="K1" s="33" t="s">
        <v>24</v>
      </c>
      <c r="L1" s="33" t="s">
        <v>24</v>
      </c>
      <c r="M1" s="33" t="s">
        <v>24</v>
      </c>
      <c r="N1" s="42" t="s">
        <v>26</v>
      </c>
      <c r="O1" s="42" t="s">
        <v>26</v>
      </c>
      <c r="P1" s="33" t="s">
        <v>24</v>
      </c>
      <c r="Q1" s="33" t="s">
        <v>24</v>
      </c>
      <c r="R1" s="34" t="s">
        <v>24</v>
      </c>
    </row>
    <row r="2" spans="1:18" x14ac:dyDescent="0.55000000000000004">
      <c r="A2" s="35"/>
      <c r="B2" s="6"/>
      <c r="C2" s="28">
        <v>43554</v>
      </c>
      <c r="D2" s="28">
        <f t="shared" ref="D2:M2" si="0">EOMONTH(C2,1)</f>
        <v>43585</v>
      </c>
      <c r="E2" s="28">
        <f t="shared" si="0"/>
        <v>43616</v>
      </c>
      <c r="F2" s="28">
        <f t="shared" si="0"/>
        <v>43646</v>
      </c>
      <c r="G2" s="28">
        <f t="shared" si="0"/>
        <v>43677</v>
      </c>
      <c r="H2" s="28">
        <f t="shared" si="0"/>
        <v>43708</v>
      </c>
      <c r="I2" s="28">
        <f t="shared" si="0"/>
        <v>43738</v>
      </c>
      <c r="J2" s="28">
        <f t="shared" si="0"/>
        <v>43769</v>
      </c>
      <c r="K2" s="28">
        <f t="shared" si="0"/>
        <v>43799</v>
      </c>
      <c r="L2" s="28">
        <f t="shared" si="0"/>
        <v>43830</v>
      </c>
      <c r="M2" s="28">
        <f t="shared" si="0"/>
        <v>43861</v>
      </c>
      <c r="N2" s="28" t="s">
        <v>27</v>
      </c>
      <c r="O2" s="28" t="s">
        <v>28</v>
      </c>
      <c r="P2" s="28">
        <v>43921</v>
      </c>
      <c r="Q2" s="28">
        <v>43951</v>
      </c>
      <c r="R2" s="36">
        <v>43982</v>
      </c>
    </row>
    <row r="3" spans="1:18" ht="14.7" thickBot="1" x14ac:dyDescent="0.6">
      <c r="A3" s="37" t="s">
        <v>44</v>
      </c>
      <c r="B3" s="38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18" ht="14.7" thickBot="1" x14ac:dyDescent="0.6"/>
    <row r="5" spans="1:18" x14ac:dyDescent="0.55000000000000004">
      <c r="C5" s="46" t="s">
        <v>24</v>
      </c>
      <c r="D5" s="33" t="s">
        <v>24</v>
      </c>
      <c r="E5" s="33" t="s">
        <v>24</v>
      </c>
      <c r="F5" s="33" t="s">
        <v>24</v>
      </c>
      <c r="G5" s="33" t="s">
        <v>24</v>
      </c>
      <c r="H5" s="33" t="s">
        <v>24</v>
      </c>
      <c r="I5" s="33" t="s">
        <v>24</v>
      </c>
      <c r="J5" s="33" t="s">
        <v>24</v>
      </c>
      <c r="K5" s="33" t="s">
        <v>24</v>
      </c>
      <c r="L5" s="33" t="s">
        <v>24</v>
      </c>
      <c r="M5" s="33" t="s">
        <v>24</v>
      </c>
      <c r="N5" s="42" t="s">
        <v>26</v>
      </c>
      <c r="O5" s="42" t="s">
        <v>26</v>
      </c>
      <c r="P5" s="33" t="s">
        <v>24</v>
      </c>
      <c r="Q5" s="33" t="s">
        <v>24</v>
      </c>
      <c r="R5" s="34" t="s">
        <v>24</v>
      </c>
    </row>
    <row r="6" spans="1:18" ht="14.7" thickBot="1" x14ac:dyDescent="0.6">
      <c r="C6" s="47">
        <v>43554</v>
      </c>
      <c r="D6" s="48">
        <f>EOMONTH(C6,1)</f>
        <v>43585</v>
      </c>
      <c r="E6" s="48">
        <f t="shared" ref="E6:M6" si="1">EOMONTH(D6,1)</f>
        <v>43616</v>
      </c>
      <c r="F6" s="48">
        <f t="shared" si="1"/>
        <v>43646</v>
      </c>
      <c r="G6" s="48">
        <f t="shared" si="1"/>
        <v>43677</v>
      </c>
      <c r="H6" s="48">
        <f t="shared" si="1"/>
        <v>43708</v>
      </c>
      <c r="I6" s="48">
        <f t="shared" si="1"/>
        <v>43738</v>
      </c>
      <c r="J6" s="48">
        <f t="shared" si="1"/>
        <v>43769</v>
      </c>
      <c r="K6" s="48">
        <f t="shared" si="1"/>
        <v>43799</v>
      </c>
      <c r="L6" s="48">
        <f t="shared" si="1"/>
        <v>43830</v>
      </c>
      <c r="M6" s="48">
        <f t="shared" si="1"/>
        <v>43861</v>
      </c>
      <c r="N6" s="28" t="s">
        <v>27</v>
      </c>
      <c r="O6" s="28" t="s">
        <v>28</v>
      </c>
      <c r="P6" s="28">
        <v>43921</v>
      </c>
      <c r="Q6" s="28">
        <v>43951</v>
      </c>
      <c r="R6" s="36">
        <v>43982</v>
      </c>
    </row>
    <row r="7" spans="1:18" x14ac:dyDescent="0.55000000000000004">
      <c r="A7" s="50" t="s">
        <v>45</v>
      </c>
      <c r="B7" s="50"/>
      <c r="C7" s="52">
        <f>'Max Loan Amount'!D17</f>
        <v>0</v>
      </c>
      <c r="D7" s="52">
        <f>'Max Loan Amount'!E17</f>
        <v>0</v>
      </c>
      <c r="E7" s="52">
        <f>'Max Loan Amount'!F17</f>
        <v>0</v>
      </c>
      <c r="F7" s="52">
        <f>'Max Loan Amount'!G17</f>
        <v>0</v>
      </c>
      <c r="G7" s="52">
        <f>'Max Loan Amount'!H17</f>
        <v>0</v>
      </c>
      <c r="H7" s="52">
        <f>'Max Loan Amount'!I17</f>
        <v>0</v>
      </c>
      <c r="I7" s="52">
        <f>'Max Loan Amount'!J17</f>
        <v>0</v>
      </c>
      <c r="J7" s="52">
        <f>'Max Loan Amount'!K17</f>
        <v>0</v>
      </c>
      <c r="K7" s="52">
        <f>'Max Loan Amount'!L17</f>
        <v>0</v>
      </c>
      <c r="L7" s="52">
        <f>'Max Loan Amount'!M17</f>
        <v>0</v>
      </c>
      <c r="M7" s="52">
        <f>'Max Loan Amount'!N17</f>
        <v>0</v>
      </c>
      <c r="N7" s="49"/>
      <c r="O7" s="49"/>
      <c r="P7" s="49"/>
      <c r="Q7" s="49"/>
      <c r="R7" s="49"/>
    </row>
    <row r="8" spans="1:18" x14ac:dyDescent="0.55000000000000004">
      <c r="A8" s="5" t="s">
        <v>20</v>
      </c>
      <c r="C8" s="52">
        <f>'Max Loan Amount'!D27</f>
        <v>0</v>
      </c>
      <c r="D8" s="52">
        <f>'Max Loan Amount'!E27</f>
        <v>0</v>
      </c>
      <c r="E8" s="52">
        <f>'Max Loan Amount'!F27</f>
        <v>0</v>
      </c>
      <c r="F8" s="52">
        <f>'Max Loan Amount'!G27</f>
        <v>0</v>
      </c>
      <c r="G8" s="52">
        <f>'Max Loan Amount'!H27</f>
        <v>0</v>
      </c>
      <c r="H8" s="52">
        <f>'Max Loan Amount'!I27</f>
        <v>0</v>
      </c>
      <c r="I8" s="52">
        <f>'Max Loan Amount'!J27</f>
        <v>0</v>
      </c>
      <c r="J8" s="52">
        <f>'Max Loan Amount'!K27</f>
        <v>0</v>
      </c>
      <c r="K8" s="52">
        <f>'Max Loan Amount'!L27</f>
        <v>0</v>
      </c>
      <c r="L8" s="52">
        <f>'Max Loan Amount'!M27</f>
        <v>0</v>
      </c>
      <c r="M8" s="52">
        <f>'Max Loan Amount'!N27</f>
        <v>0</v>
      </c>
      <c r="N8" s="49"/>
      <c r="O8" s="49"/>
      <c r="P8" s="49"/>
      <c r="Q8" s="49"/>
      <c r="R8" s="49"/>
    </row>
    <row r="9" spans="1:18" x14ac:dyDescent="0.55000000000000004">
      <c r="A9" s="5" t="s">
        <v>43</v>
      </c>
      <c r="C9" s="51">
        <f>C7-C8</f>
        <v>0</v>
      </c>
      <c r="D9" s="51">
        <f t="shared" ref="D9:R9" si="2">D7-D8</f>
        <v>0</v>
      </c>
      <c r="E9" s="51">
        <f t="shared" si="2"/>
        <v>0</v>
      </c>
      <c r="F9" s="51">
        <f t="shared" si="2"/>
        <v>0</v>
      </c>
      <c r="G9" s="51">
        <f t="shared" si="2"/>
        <v>0</v>
      </c>
      <c r="H9" s="51">
        <f t="shared" si="2"/>
        <v>0</v>
      </c>
      <c r="I9" s="51">
        <f t="shared" si="2"/>
        <v>0</v>
      </c>
      <c r="J9" s="51">
        <f t="shared" si="2"/>
        <v>0</v>
      </c>
      <c r="K9" s="51">
        <f t="shared" si="2"/>
        <v>0</v>
      </c>
      <c r="L9" s="51">
        <f t="shared" si="2"/>
        <v>0</v>
      </c>
      <c r="M9" s="51">
        <f t="shared" si="2"/>
        <v>0</v>
      </c>
      <c r="N9" s="51">
        <f>(N7-N8)*2</f>
        <v>0</v>
      </c>
      <c r="O9" s="51">
        <f>(O7-O8)*2</f>
        <v>0</v>
      </c>
      <c r="P9" s="51">
        <f t="shared" si="2"/>
        <v>0</v>
      </c>
      <c r="Q9" s="51">
        <f t="shared" si="2"/>
        <v>0</v>
      </c>
      <c r="R9" s="51">
        <f t="shared" si="2"/>
        <v>0</v>
      </c>
    </row>
    <row r="11" spans="1:18" x14ac:dyDescent="0.55000000000000004">
      <c r="A11" s="3" t="s">
        <v>34</v>
      </c>
      <c r="B11" s="4"/>
      <c r="C11" s="3" t="s">
        <v>38</v>
      </c>
    </row>
    <row r="12" spans="1:18" x14ac:dyDescent="0.55000000000000004">
      <c r="A12" s="1" t="s">
        <v>40</v>
      </c>
      <c r="B12" s="1"/>
      <c r="C12" s="49"/>
    </row>
    <row r="13" spans="1:18" x14ac:dyDescent="0.55000000000000004">
      <c r="A13" s="1" t="s">
        <v>35</v>
      </c>
      <c r="B13" s="1"/>
      <c r="C13" s="49"/>
    </row>
    <row r="14" spans="1:18" x14ac:dyDescent="0.55000000000000004">
      <c r="A14" s="1" t="s">
        <v>36</v>
      </c>
      <c r="B14" s="1"/>
      <c r="C14" s="49"/>
    </row>
    <row r="15" spans="1:18" x14ac:dyDescent="0.55000000000000004">
      <c r="A15" s="1" t="s">
        <v>37</v>
      </c>
      <c r="B15" s="1"/>
      <c r="C15" s="49"/>
    </row>
    <row r="16" spans="1:18" ht="54.75" customHeight="1" x14ac:dyDescent="0.55000000000000004">
      <c r="A16" s="53" t="s">
        <v>46</v>
      </c>
      <c r="B16" s="54"/>
      <c r="C16" s="49"/>
    </row>
    <row r="19" spans="1:3" x14ac:dyDescent="0.55000000000000004">
      <c r="A19" s="13" t="s">
        <v>29</v>
      </c>
      <c r="B19" s="13"/>
      <c r="C19" s="45">
        <f>IFERROR(AVERAGE('Forgiveness Calculator'!C3:N3),0)</f>
        <v>0</v>
      </c>
    </row>
    <row r="20" spans="1:3" x14ac:dyDescent="0.55000000000000004">
      <c r="A20" s="13" t="s">
        <v>30</v>
      </c>
      <c r="B20" s="13"/>
      <c r="C20" s="45">
        <f>IFERROR(AVERAGE('Forgiveness Calculator'!O3:R3),0)</f>
        <v>0</v>
      </c>
    </row>
    <row r="21" spans="1:3" x14ac:dyDescent="0.55000000000000004">
      <c r="A21" s="13" t="s">
        <v>31</v>
      </c>
      <c r="B21" s="13"/>
      <c r="C21" s="44">
        <f>IFERROR(AVERAGEIF((C9:N9),"&lt;&gt;0"),0)</f>
        <v>0</v>
      </c>
    </row>
    <row r="22" spans="1:3" x14ac:dyDescent="0.55000000000000004">
      <c r="A22" s="13" t="s">
        <v>32</v>
      </c>
      <c r="B22" s="13"/>
      <c r="C22" s="44">
        <f>IFERROR(AVERAGEIF(N9:R9,"&lt;&gt;0"),0)</f>
        <v>0</v>
      </c>
    </row>
    <row r="23" spans="1:3" x14ac:dyDescent="0.55000000000000004">
      <c r="A23" s="13" t="s">
        <v>42</v>
      </c>
      <c r="B23" s="13"/>
      <c r="C23" s="45">
        <f>IFERROR(C20/C19,0)</f>
        <v>0</v>
      </c>
    </row>
    <row r="24" spans="1:3" x14ac:dyDescent="0.55000000000000004">
      <c r="A24" s="13" t="s">
        <v>41</v>
      </c>
      <c r="B24" s="13"/>
      <c r="C24" s="45">
        <f>SUM(C12:C16)*C23</f>
        <v>0</v>
      </c>
    </row>
  </sheetData>
  <mergeCells count="1">
    <mergeCell ref="A16:B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Max Loan Amount</vt:lpstr>
      <vt:lpstr>Forgiveness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Twyman, Alexandra</dc:creator>
  <cp:lastModifiedBy>Bevrlee Lips</cp:lastModifiedBy>
  <dcterms:created xsi:type="dcterms:W3CDTF">2020-03-24T12:35:42Z</dcterms:created>
  <dcterms:modified xsi:type="dcterms:W3CDTF">2020-04-01T19:03:48Z</dcterms:modified>
</cp:coreProperties>
</file>